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IJxrlM9DzxnSvLbAwnA9eDNUASmcksYxz9AKFpukCFU="/>
    </ext>
  </extLst>
</workbook>
</file>

<file path=xl/sharedStrings.xml><?xml version="1.0" encoding="utf-8"?>
<sst xmlns="http://schemas.openxmlformats.org/spreadsheetml/2006/main" count="101" uniqueCount="72">
  <si>
    <t>TAHAP 1
Tahap 1: Menetapkan ruang lingkup dan mengidentifikasi pemangku kepentingan</t>
  </si>
  <si>
    <t>TAHAP 2
Memetakan perubahan</t>
  </si>
  <si>
    <t>TAHAP 3
Membuktikan dan memberi nilai pada perubahan</t>
  </si>
  <si>
    <t>TAHAP 4
Menetapkan dampak</t>
  </si>
  <si>
    <t>TAHAP 5
Menghitung SROI</t>
  </si>
  <si>
    <t>Prinsip 1: Involve Stakeholder</t>
  </si>
  <si>
    <t>Prinsip 2: Understand What Changes</t>
  </si>
  <si>
    <t>Prinsip 3: Value Things That Matter</t>
  </si>
  <si>
    <t>Prinsip 4: Only Include What is Material</t>
  </si>
  <si>
    <t>Prinsip 5: Do Not Overclaim</t>
  </si>
  <si>
    <t>Prinsip 6: Be Transparent</t>
  </si>
  <si>
    <t>Stakeholders</t>
  </si>
  <si>
    <t>Inputs</t>
  </si>
  <si>
    <t>Outputs</t>
  </si>
  <si>
    <t>Outcomes</t>
  </si>
  <si>
    <t>Valuasi</t>
  </si>
  <si>
    <t>Faktor Dampak</t>
  </si>
  <si>
    <t>Nilai Dampak</t>
  </si>
  <si>
    <t>Kelompok Stakeholder</t>
  </si>
  <si>
    <t>Jumlah</t>
  </si>
  <si>
    <t>Jenis Input</t>
  </si>
  <si>
    <t>Nilai Input</t>
  </si>
  <si>
    <t>Well-defined Outcome</t>
  </si>
  <si>
    <t>Indikator dan Sumber</t>
  </si>
  <si>
    <t>Pendekatan Valuasi</t>
  </si>
  <si>
    <t>Nilai Moneter per tahun</t>
  </si>
  <si>
    <t>Jumlah yang merasakan perubahan</t>
  </si>
  <si>
    <t>Relative importance</t>
  </si>
  <si>
    <t>Durasi</t>
  </si>
  <si>
    <t>Deadweight</t>
  </si>
  <si>
    <t>Displacement</t>
  </si>
  <si>
    <t>Attribution</t>
  </si>
  <si>
    <t>Drop off</t>
  </si>
  <si>
    <t>Per tahun</t>
  </si>
  <si>
    <t>Research Cluster 1</t>
  </si>
  <si>
    <t>Finansial</t>
  </si>
  <si>
    <t>1x Pelatihan</t>
  </si>
  <si>
    <t>Research Cluster 2</t>
  </si>
  <si>
    <t>1x pembangunan infrastruktur</t>
  </si>
  <si>
    <t>Research Cluster 3</t>
  </si>
  <si>
    <t>Research Cluster 4</t>
  </si>
  <si>
    <t>Research Cluster 5</t>
  </si>
  <si>
    <t>Pemerintah Desa</t>
  </si>
  <si>
    <t>Waktu</t>
  </si>
  <si>
    <t>1x Perijinan</t>
  </si>
  <si>
    <t>Pemerintah Kecamatan</t>
  </si>
  <si>
    <t>DLH</t>
  </si>
  <si>
    <t>Kelompok Swadaya Masyarakat</t>
  </si>
  <si>
    <t>Pendapatan KSM dari iuran</t>
  </si>
  <si>
    <t>Jumlah rumah tangga, besaran iuran (sumber: _______)</t>
  </si>
  <si>
    <t>Direct market valuation</t>
  </si>
  <si>
    <t>Pendapatan KSM dari sampah anorganik</t>
  </si>
  <si>
    <t>Volume anorganik, nilai jual anorganik (sumber: _______)</t>
  </si>
  <si>
    <t>Pendapatan KSM dari pupuk organik</t>
  </si>
  <si>
    <t>Volume pupuk organik, nilai jual pupuk organik (sumber: _______)</t>
  </si>
  <si>
    <t>Masyarakat</t>
  </si>
  <si>
    <t>Perasaan bangga berpartisipasi pada kebersihan lingkungan</t>
  </si>
  <si>
    <t>Tingkat kepuasan/kebanggaan partisipan (sumber: _______)</t>
  </si>
  <si>
    <t>Stated preference</t>
  </si>
  <si>
    <t>Pengurangan emisi GRK</t>
  </si>
  <si>
    <t>Volume sampah terhindar dibakar, faktor emisi, Social Cost of Carbon (sumber: _______)</t>
  </si>
  <si>
    <t>Carbon shadow pricing</t>
  </si>
  <si>
    <t>Lingkungan desa lebih bersih</t>
  </si>
  <si>
    <t>Peningkatan nilai properti/ekonomi lokal (sumber: _______)</t>
  </si>
  <si>
    <t>Hedonic pricing</t>
  </si>
  <si>
    <t>Total</t>
  </si>
  <si>
    <t>Discount rate</t>
  </si>
  <si>
    <t>Present value of each year</t>
  </si>
  <si>
    <t>Total Present Value (PV)</t>
  </si>
  <si>
    <t>Net Present Value (PV minus the investment)</t>
  </si>
  <si>
    <t>Total Input</t>
  </si>
  <si>
    <t>Social Return (Value per amount invested)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</si>
</sst>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p&quot;#,##0"/>
  </numFmts>
  <fonts count="5">
    <font>
      <sz val="11.0"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/>
    <font>
      <b/>
      <i/>
      <sz val="11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C5E0B3"/>
        <bgColor rgb="FFC5E0B3"/>
      </patternFill>
    </fill>
    <fill>
      <patternFill patternType="solid">
        <fgColor theme="8"/>
        <bgColor theme="8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86F6FC"/>
        <bgColor rgb="FF86F6FC"/>
      </patternFill>
    </fill>
  </fills>
  <borders count="5">
    <border/>
    <border>
      <left/>
      <top/>
      <bottom/>
    </border>
    <border>
      <right/>
      <top/>
      <bottom/>
    </border>
    <border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1" fillId="3" fontId="2" numFmtId="0" xfId="0" applyAlignment="1" applyBorder="1" applyFill="1" applyFont="1">
      <alignment horizontal="center"/>
    </xf>
    <xf borderId="3" fillId="0" fontId="3" numFmtId="0" xfId="0" applyBorder="1" applyFont="1"/>
    <xf borderId="1" fillId="4" fontId="2" numFmtId="0" xfId="0" applyAlignment="1" applyBorder="1" applyFill="1" applyFont="1">
      <alignment horizontal="center"/>
    </xf>
    <xf borderId="1" fillId="5" fontId="2" numFmtId="0" xfId="0" applyAlignment="1" applyBorder="1" applyFill="1" applyFont="1">
      <alignment horizontal="center"/>
    </xf>
    <xf borderId="1" fillId="6" fontId="2" numFmtId="0" xfId="0" applyAlignment="1" applyBorder="1" applyFill="1" applyFont="1">
      <alignment horizontal="center"/>
    </xf>
    <xf borderId="1" fillId="7" fontId="2" numFmtId="0" xfId="0" applyAlignment="1" applyBorder="1" applyFill="1" applyFont="1">
      <alignment horizontal="center"/>
    </xf>
    <xf borderId="4" fillId="2" fontId="1" numFmtId="0" xfId="0" applyBorder="1" applyFont="1"/>
    <xf borderId="4" fillId="3" fontId="1" numFmtId="0" xfId="0" applyBorder="1" applyFont="1"/>
    <xf borderId="4" fillId="4" fontId="1" numFmtId="0" xfId="0" applyBorder="1" applyFont="1"/>
    <xf borderId="4" fillId="5" fontId="1" numFmtId="0" xfId="0" applyBorder="1" applyFont="1"/>
    <xf borderId="4" fillId="6" fontId="1" numFmtId="0" xfId="0" applyBorder="1" applyFont="1"/>
    <xf borderId="4" fillId="7" fontId="1" numFmtId="0" xfId="0" applyBorder="1" applyFont="1"/>
    <xf borderId="4" fillId="3" fontId="2" numFmtId="0" xfId="0" applyBorder="1" applyFont="1"/>
    <xf borderId="4" fillId="5" fontId="2" numFmtId="0" xfId="0" applyBorder="1" applyFont="1"/>
    <xf borderId="4" fillId="2" fontId="4" numFmtId="0" xfId="0" applyBorder="1" applyFont="1"/>
    <xf borderId="4" fillId="3" fontId="4" numFmtId="0" xfId="0" applyBorder="1" applyFont="1"/>
    <xf borderId="4" fillId="4" fontId="4" numFmtId="0" xfId="0" applyBorder="1" applyFont="1"/>
    <xf borderId="4" fillId="5" fontId="4" numFmtId="0" xfId="0" applyBorder="1" applyFont="1"/>
    <xf borderId="4" fillId="6" fontId="4" numFmtId="0" xfId="0" applyBorder="1" applyFont="1"/>
    <xf borderId="4" fillId="7" fontId="4" numFmtId="0" xfId="0" applyBorder="1" applyFont="1"/>
    <xf borderId="0" fillId="0" fontId="4" numFmtId="0" xfId="0" applyFont="1"/>
    <xf borderId="4" fillId="3" fontId="1" numFmtId="164" xfId="0" applyBorder="1" applyFont="1" applyNumberFormat="1"/>
    <xf borderId="4" fillId="6" fontId="1" numFmtId="9" xfId="0" applyBorder="1" applyFont="1" applyNumberFormat="1"/>
    <xf borderId="4" fillId="4" fontId="1" numFmtId="164" xfId="0" applyBorder="1" applyFont="1" applyNumberFormat="1"/>
    <xf borderId="4" fillId="7" fontId="1" numFmtId="164" xfId="0" applyBorder="1" applyFont="1" applyNumberFormat="1"/>
    <xf borderId="0" fillId="0" fontId="2" numFmtId="0" xfId="0" applyFont="1"/>
    <xf borderId="0" fillId="0" fontId="1" numFmtId="164" xfId="0" applyFont="1" applyNumberFormat="1"/>
    <xf borderId="0" fillId="0" fontId="1" numFmtId="9" xfId="0" applyFont="1" applyNumberFormat="1"/>
    <xf borderId="0" fillId="0" fontId="2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57"/>
    <col customWidth="1" min="2" max="2" width="8.71"/>
    <col customWidth="1" min="3" max="3" width="11.0"/>
    <col customWidth="1" min="4" max="4" width="12.43"/>
    <col customWidth="1" min="5" max="5" width="17.0"/>
    <col customWidth="1" min="6" max="6" width="28.71"/>
    <col customWidth="1" min="7" max="7" width="8.71"/>
    <col customWidth="1" min="8" max="8" width="22.14"/>
    <col customWidth="1" min="9" max="9" width="14.86"/>
    <col customWidth="1" min="10" max="10" width="12.71"/>
    <col customWidth="1" min="11" max="16" width="8.71"/>
    <col customWidth="1" min="17" max="17" width="12.86"/>
    <col customWidth="1" min="18" max="21" width="12.71"/>
    <col customWidth="1" min="22" max="22" width="13.57"/>
    <col customWidth="1" min="23" max="26" width="8.71"/>
  </cols>
  <sheetData>
    <row r="1" ht="48.0" customHeight="1">
      <c r="A1" s="1" t="s">
        <v>0</v>
      </c>
      <c r="C1" s="1" t="s">
        <v>1</v>
      </c>
      <c r="H1" s="1" t="s">
        <v>2</v>
      </c>
      <c r="J1" s="1" t="s">
        <v>3</v>
      </c>
      <c r="Q1" s="1" t="s">
        <v>4</v>
      </c>
    </row>
    <row r="2">
      <c r="A2" s="2" t="s">
        <v>5</v>
      </c>
      <c r="B2" s="3"/>
      <c r="C2" s="4" t="s">
        <v>6</v>
      </c>
      <c r="D2" s="5"/>
      <c r="E2" s="5"/>
      <c r="F2" s="5"/>
      <c r="G2" s="3"/>
      <c r="H2" s="6" t="s">
        <v>7</v>
      </c>
      <c r="I2" s="3"/>
      <c r="J2" s="7" t="s">
        <v>8</v>
      </c>
      <c r="K2" s="5"/>
      <c r="L2" s="3"/>
      <c r="M2" s="8" t="s">
        <v>9</v>
      </c>
      <c r="N2" s="5"/>
      <c r="O2" s="5"/>
      <c r="P2" s="3"/>
      <c r="Q2" s="9" t="s">
        <v>10</v>
      </c>
      <c r="R2" s="5"/>
      <c r="S2" s="5"/>
      <c r="T2" s="5"/>
      <c r="U2" s="5"/>
      <c r="V2" s="3"/>
    </row>
    <row r="3">
      <c r="A3" s="10"/>
      <c r="B3" s="10"/>
      <c r="C3" s="11"/>
      <c r="D3" s="11"/>
      <c r="E3" s="11"/>
      <c r="F3" s="11"/>
      <c r="G3" s="11"/>
      <c r="H3" s="12"/>
      <c r="I3" s="12"/>
      <c r="J3" s="13"/>
      <c r="K3" s="13"/>
      <c r="L3" s="13"/>
      <c r="M3" s="14"/>
      <c r="N3" s="14"/>
      <c r="O3" s="14"/>
      <c r="P3" s="14"/>
      <c r="Q3" s="15"/>
      <c r="R3" s="15"/>
      <c r="S3" s="15"/>
      <c r="T3" s="15"/>
      <c r="U3" s="15"/>
      <c r="V3" s="15"/>
    </row>
    <row r="4">
      <c r="A4" s="2" t="s">
        <v>11</v>
      </c>
      <c r="B4" s="3"/>
      <c r="C4" s="4" t="s">
        <v>12</v>
      </c>
      <c r="D4" s="3"/>
      <c r="E4" s="16" t="s">
        <v>13</v>
      </c>
      <c r="F4" s="4" t="s">
        <v>14</v>
      </c>
      <c r="G4" s="3"/>
      <c r="H4" s="6" t="s">
        <v>15</v>
      </c>
      <c r="I4" s="3"/>
      <c r="J4" s="17"/>
      <c r="K4" s="17"/>
      <c r="L4" s="17"/>
      <c r="M4" s="8" t="s">
        <v>16</v>
      </c>
      <c r="N4" s="5"/>
      <c r="O4" s="5"/>
      <c r="P4" s="3"/>
      <c r="Q4" s="9" t="s">
        <v>17</v>
      </c>
      <c r="R4" s="5"/>
      <c r="S4" s="5"/>
      <c r="T4" s="5"/>
      <c r="U4" s="5"/>
      <c r="V4" s="3"/>
    </row>
    <row r="5">
      <c r="A5" s="18" t="s">
        <v>18</v>
      </c>
      <c r="B5" s="18" t="s">
        <v>19</v>
      </c>
      <c r="C5" s="19" t="s">
        <v>20</v>
      </c>
      <c r="D5" s="19" t="s">
        <v>21</v>
      </c>
      <c r="E5" s="19"/>
      <c r="F5" s="19" t="s">
        <v>22</v>
      </c>
      <c r="G5" s="19" t="s">
        <v>23</v>
      </c>
      <c r="H5" s="20" t="s">
        <v>24</v>
      </c>
      <c r="I5" s="20" t="s">
        <v>25</v>
      </c>
      <c r="J5" s="21" t="s">
        <v>26</v>
      </c>
      <c r="K5" s="21" t="s">
        <v>27</v>
      </c>
      <c r="L5" s="17" t="s">
        <v>28</v>
      </c>
      <c r="M5" s="22" t="s">
        <v>29</v>
      </c>
      <c r="N5" s="22" t="s">
        <v>30</v>
      </c>
      <c r="O5" s="22" t="s">
        <v>31</v>
      </c>
      <c r="P5" s="22" t="s">
        <v>32</v>
      </c>
      <c r="Q5" s="23" t="s">
        <v>33</v>
      </c>
      <c r="R5" s="23">
        <v>2025.0</v>
      </c>
      <c r="S5" s="23">
        <v>2026.0</v>
      </c>
      <c r="T5" s="23">
        <v>2027.0</v>
      </c>
      <c r="U5" s="23">
        <v>2028.0</v>
      </c>
      <c r="V5" s="23">
        <v>2029.0</v>
      </c>
      <c r="W5" s="24"/>
      <c r="X5" s="24"/>
      <c r="Y5" s="24"/>
      <c r="Z5" s="24"/>
    </row>
    <row r="6">
      <c r="A6" s="10" t="s">
        <v>34</v>
      </c>
      <c r="B6" s="10">
        <v>1.0</v>
      </c>
      <c r="C6" s="11" t="s">
        <v>35</v>
      </c>
      <c r="D6" s="25">
        <v>1.0E7</v>
      </c>
      <c r="E6" s="11" t="s">
        <v>36</v>
      </c>
      <c r="F6" s="11"/>
      <c r="G6" s="11"/>
      <c r="H6" s="12"/>
      <c r="I6" s="12"/>
      <c r="J6" s="13"/>
      <c r="K6" s="13"/>
      <c r="L6" s="13"/>
      <c r="M6" s="26"/>
      <c r="N6" s="26"/>
      <c r="O6" s="26"/>
      <c r="P6" s="26"/>
      <c r="Q6" s="15"/>
      <c r="R6" s="15"/>
      <c r="S6" s="15"/>
      <c r="T6" s="15"/>
      <c r="U6" s="15"/>
      <c r="V6" s="15"/>
    </row>
    <row r="7">
      <c r="A7" s="10" t="s">
        <v>37</v>
      </c>
      <c r="B7" s="10">
        <v>1.0</v>
      </c>
      <c r="C7" s="11" t="s">
        <v>35</v>
      </c>
      <c r="D7" s="25">
        <v>1.0E7</v>
      </c>
      <c r="E7" s="11" t="s">
        <v>38</v>
      </c>
      <c r="F7" s="11"/>
      <c r="G7" s="11"/>
      <c r="H7" s="12"/>
      <c r="I7" s="12"/>
      <c r="J7" s="13"/>
      <c r="K7" s="13"/>
      <c r="L7" s="13"/>
      <c r="M7" s="26"/>
      <c r="N7" s="26"/>
      <c r="O7" s="26"/>
      <c r="P7" s="26"/>
      <c r="Q7" s="15"/>
      <c r="R7" s="15"/>
      <c r="S7" s="15"/>
      <c r="T7" s="15"/>
      <c r="U7" s="15"/>
      <c r="V7" s="15"/>
    </row>
    <row r="8">
      <c r="A8" s="10" t="s">
        <v>39</v>
      </c>
      <c r="B8" s="10">
        <v>1.0</v>
      </c>
      <c r="C8" s="11" t="s">
        <v>35</v>
      </c>
      <c r="D8" s="25">
        <v>1.0E7</v>
      </c>
      <c r="E8" s="11" t="s">
        <v>38</v>
      </c>
      <c r="F8" s="11"/>
      <c r="G8" s="11"/>
      <c r="H8" s="12"/>
      <c r="I8" s="12"/>
      <c r="J8" s="13"/>
      <c r="K8" s="13"/>
      <c r="L8" s="13"/>
      <c r="M8" s="26"/>
      <c r="N8" s="26"/>
      <c r="O8" s="26"/>
      <c r="P8" s="26"/>
      <c r="Q8" s="15"/>
      <c r="R8" s="15"/>
      <c r="S8" s="15"/>
      <c r="T8" s="15"/>
      <c r="U8" s="15"/>
      <c r="V8" s="15"/>
    </row>
    <row r="9">
      <c r="A9" s="10" t="s">
        <v>40</v>
      </c>
      <c r="B9" s="10">
        <v>1.0</v>
      </c>
      <c r="C9" s="11" t="s">
        <v>35</v>
      </c>
      <c r="D9" s="25">
        <v>1.0E7</v>
      </c>
      <c r="E9" s="11" t="s">
        <v>38</v>
      </c>
      <c r="F9" s="11"/>
      <c r="G9" s="11"/>
      <c r="H9" s="12"/>
      <c r="I9" s="12"/>
      <c r="J9" s="13"/>
      <c r="K9" s="13"/>
      <c r="L9" s="13"/>
      <c r="M9" s="26"/>
      <c r="N9" s="26"/>
      <c r="O9" s="26"/>
      <c r="P9" s="26"/>
      <c r="Q9" s="15"/>
      <c r="R9" s="15"/>
      <c r="S9" s="15"/>
      <c r="T9" s="15"/>
      <c r="U9" s="15"/>
      <c r="V9" s="15"/>
    </row>
    <row r="10">
      <c r="A10" s="10" t="s">
        <v>41</v>
      </c>
      <c r="B10" s="10">
        <v>1.0</v>
      </c>
      <c r="C10" s="11" t="s">
        <v>35</v>
      </c>
      <c r="D10" s="25">
        <v>1.0E7</v>
      </c>
      <c r="E10" s="11" t="s">
        <v>38</v>
      </c>
      <c r="F10" s="11"/>
      <c r="G10" s="11"/>
      <c r="H10" s="12"/>
      <c r="I10" s="12"/>
      <c r="J10" s="13"/>
      <c r="K10" s="13"/>
      <c r="L10" s="13"/>
      <c r="M10" s="26"/>
      <c r="N10" s="26"/>
      <c r="O10" s="26"/>
      <c r="P10" s="26"/>
      <c r="Q10" s="15"/>
      <c r="R10" s="15"/>
      <c r="S10" s="15"/>
      <c r="T10" s="15"/>
      <c r="U10" s="15"/>
      <c r="V10" s="15"/>
    </row>
    <row r="11">
      <c r="A11" s="10" t="s">
        <v>42</v>
      </c>
      <c r="B11" s="10">
        <v>1.0</v>
      </c>
      <c r="C11" s="11" t="s">
        <v>43</v>
      </c>
      <c r="D11" s="25"/>
      <c r="E11" s="11" t="s">
        <v>44</v>
      </c>
      <c r="F11" s="11"/>
      <c r="G11" s="11"/>
      <c r="H11" s="12"/>
      <c r="I11" s="12"/>
      <c r="J11" s="13"/>
      <c r="K11" s="13"/>
      <c r="L11" s="13"/>
      <c r="M11" s="26"/>
      <c r="N11" s="26"/>
      <c r="O11" s="26"/>
      <c r="P11" s="26"/>
      <c r="Q11" s="15"/>
      <c r="R11" s="15"/>
      <c r="S11" s="15"/>
      <c r="T11" s="15"/>
      <c r="U11" s="15"/>
      <c r="V11" s="15"/>
    </row>
    <row r="12">
      <c r="A12" s="10" t="s">
        <v>45</v>
      </c>
      <c r="B12" s="10">
        <v>1.0</v>
      </c>
      <c r="C12" s="11" t="s">
        <v>43</v>
      </c>
      <c r="D12" s="25"/>
      <c r="E12" s="11" t="s">
        <v>44</v>
      </c>
      <c r="F12" s="11"/>
      <c r="G12" s="11"/>
      <c r="H12" s="12"/>
      <c r="I12" s="12"/>
      <c r="J12" s="13"/>
      <c r="K12" s="13"/>
      <c r="L12" s="13"/>
      <c r="M12" s="26"/>
      <c r="N12" s="26"/>
      <c r="O12" s="26"/>
      <c r="P12" s="26"/>
      <c r="Q12" s="15"/>
      <c r="R12" s="15"/>
      <c r="S12" s="15"/>
      <c r="T12" s="15"/>
      <c r="U12" s="15"/>
      <c r="V12" s="15"/>
    </row>
    <row r="13">
      <c r="A13" s="10" t="s">
        <v>46</v>
      </c>
      <c r="B13" s="10">
        <v>1.0</v>
      </c>
      <c r="C13" s="11" t="s">
        <v>43</v>
      </c>
      <c r="D13" s="25"/>
      <c r="E13" s="11" t="s">
        <v>44</v>
      </c>
      <c r="F13" s="11"/>
      <c r="G13" s="11"/>
      <c r="H13" s="12"/>
      <c r="I13" s="12"/>
      <c r="J13" s="13"/>
      <c r="K13" s="13"/>
      <c r="L13" s="13"/>
      <c r="M13" s="26"/>
      <c r="N13" s="26"/>
      <c r="O13" s="26"/>
      <c r="P13" s="26"/>
      <c r="Q13" s="15"/>
      <c r="R13" s="15"/>
      <c r="S13" s="15"/>
      <c r="T13" s="15"/>
      <c r="U13" s="15"/>
      <c r="V13" s="15"/>
    </row>
    <row r="14">
      <c r="A14" s="10" t="s">
        <v>47</v>
      </c>
      <c r="B14" s="10">
        <v>1.0</v>
      </c>
      <c r="C14" s="11" t="s">
        <v>43</v>
      </c>
      <c r="D14" s="25"/>
      <c r="E14" s="11" t="s">
        <v>36</v>
      </c>
      <c r="F14" s="11" t="s">
        <v>48</v>
      </c>
      <c r="G14" s="11" t="s">
        <v>49</v>
      </c>
      <c r="H14" s="12" t="s">
        <v>50</v>
      </c>
      <c r="I14" s="27">
        <f>12*65*10000</f>
        <v>7800000</v>
      </c>
      <c r="J14" s="13">
        <v>1.0</v>
      </c>
      <c r="K14" s="13">
        <v>10.0</v>
      </c>
      <c r="L14" s="13">
        <v>5.0</v>
      </c>
      <c r="M14" s="26">
        <v>0.0</v>
      </c>
      <c r="N14" s="26">
        <v>0.0</v>
      </c>
      <c r="O14" s="26">
        <v>0.0</v>
      </c>
      <c r="P14" s="26">
        <v>0.0</v>
      </c>
      <c r="Q14" s="28">
        <f t="shared" ref="Q14:Q19" si="1">(J14*(I14)*(1-M14)*(1-N14)*(1-O14))</f>
        <v>7800000</v>
      </c>
      <c r="R14" s="28">
        <f t="shared" ref="R14:R19" si="2">Q14</f>
        <v>7800000</v>
      </c>
      <c r="S14" s="28">
        <f t="shared" ref="S14:S19" si="3">R14*(1-P14)</f>
        <v>7800000</v>
      </c>
      <c r="T14" s="28">
        <f t="shared" ref="T14:T19" si="4">S14*(1-P14)</f>
        <v>7800000</v>
      </c>
      <c r="U14" s="28">
        <f t="shared" ref="U14:U19" si="5">T14*(1-P14)</f>
        <v>7800000</v>
      </c>
      <c r="V14" s="28">
        <f t="shared" ref="V14:V19" si="6">U14*(1-P14)</f>
        <v>7800000</v>
      </c>
    </row>
    <row r="15">
      <c r="A15" s="10" t="s">
        <v>47</v>
      </c>
      <c r="B15" s="10">
        <v>1.0</v>
      </c>
      <c r="C15" s="11" t="s">
        <v>43</v>
      </c>
      <c r="D15" s="25"/>
      <c r="E15" s="11" t="s">
        <v>36</v>
      </c>
      <c r="F15" s="11" t="s">
        <v>51</v>
      </c>
      <c r="G15" s="11" t="s">
        <v>52</v>
      </c>
      <c r="H15" s="12" t="s">
        <v>50</v>
      </c>
      <c r="I15" s="27">
        <f>12*200000</f>
        <v>2400000</v>
      </c>
      <c r="J15" s="13">
        <v>1.0</v>
      </c>
      <c r="K15" s="13">
        <v>10.0</v>
      </c>
      <c r="L15" s="13">
        <v>5.0</v>
      </c>
      <c r="M15" s="26">
        <v>0.0</v>
      </c>
      <c r="N15" s="26">
        <v>0.0</v>
      </c>
      <c r="O15" s="26">
        <v>0.0</v>
      </c>
      <c r="P15" s="26">
        <v>0.0</v>
      </c>
      <c r="Q15" s="28">
        <f t="shared" si="1"/>
        <v>2400000</v>
      </c>
      <c r="R15" s="28">
        <f t="shared" si="2"/>
        <v>2400000</v>
      </c>
      <c r="S15" s="28">
        <f t="shared" si="3"/>
        <v>2400000</v>
      </c>
      <c r="T15" s="28">
        <f t="shared" si="4"/>
        <v>2400000</v>
      </c>
      <c r="U15" s="28">
        <f t="shared" si="5"/>
        <v>2400000</v>
      </c>
      <c r="V15" s="28">
        <f t="shared" si="6"/>
        <v>2400000</v>
      </c>
    </row>
    <row r="16">
      <c r="A16" s="10" t="s">
        <v>47</v>
      </c>
      <c r="B16" s="10">
        <v>1.0</v>
      </c>
      <c r="C16" s="11" t="s">
        <v>43</v>
      </c>
      <c r="D16" s="25"/>
      <c r="E16" s="11" t="s">
        <v>36</v>
      </c>
      <c r="F16" s="11" t="s">
        <v>53</v>
      </c>
      <c r="G16" s="11" t="s">
        <v>54</v>
      </c>
      <c r="H16" s="12" t="s">
        <v>50</v>
      </c>
      <c r="I16" s="27">
        <f>12*100000</f>
        <v>1200000</v>
      </c>
      <c r="J16" s="13">
        <v>1.0</v>
      </c>
      <c r="K16" s="13">
        <v>10.0</v>
      </c>
      <c r="L16" s="13">
        <v>5.0</v>
      </c>
      <c r="M16" s="26">
        <v>0.0</v>
      </c>
      <c r="N16" s="26">
        <v>0.0</v>
      </c>
      <c r="O16" s="26">
        <v>0.0</v>
      </c>
      <c r="P16" s="26">
        <v>0.0</v>
      </c>
      <c r="Q16" s="28">
        <f t="shared" si="1"/>
        <v>1200000</v>
      </c>
      <c r="R16" s="28">
        <f t="shared" si="2"/>
        <v>1200000</v>
      </c>
      <c r="S16" s="28">
        <f t="shared" si="3"/>
        <v>1200000</v>
      </c>
      <c r="T16" s="28">
        <f t="shared" si="4"/>
        <v>1200000</v>
      </c>
      <c r="U16" s="28">
        <f t="shared" si="5"/>
        <v>1200000</v>
      </c>
      <c r="V16" s="28">
        <f t="shared" si="6"/>
        <v>1200000</v>
      </c>
    </row>
    <row r="17">
      <c r="A17" s="10" t="s">
        <v>55</v>
      </c>
      <c r="B17" s="10">
        <v>100.0</v>
      </c>
      <c r="C17" s="11" t="s">
        <v>43</v>
      </c>
      <c r="D17" s="25"/>
      <c r="E17" s="11" t="s">
        <v>36</v>
      </c>
      <c r="F17" s="11" t="s">
        <v>56</v>
      </c>
      <c r="G17" s="11" t="s">
        <v>57</v>
      </c>
      <c r="H17" s="12" t="s">
        <v>58</v>
      </c>
      <c r="I17" s="27">
        <f t="shared" ref="I17:I18" si="7">12*10000</f>
        <v>120000</v>
      </c>
      <c r="J17" s="13">
        <v>50.0</v>
      </c>
      <c r="K17" s="13">
        <v>8.8</v>
      </c>
      <c r="L17" s="13">
        <v>5.0</v>
      </c>
      <c r="M17" s="26">
        <v>0.5</v>
      </c>
      <c r="N17" s="26">
        <v>0.0</v>
      </c>
      <c r="O17" s="26">
        <v>0.0</v>
      </c>
      <c r="P17" s="26">
        <v>0.3</v>
      </c>
      <c r="Q17" s="28">
        <f t="shared" si="1"/>
        <v>3000000</v>
      </c>
      <c r="R17" s="28">
        <f t="shared" si="2"/>
        <v>3000000</v>
      </c>
      <c r="S17" s="28">
        <f t="shared" si="3"/>
        <v>2100000</v>
      </c>
      <c r="T17" s="28">
        <f t="shared" si="4"/>
        <v>1470000</v>
      </c>
      <c r="U17" s="28">
        <f t="shared" si="5"/>
        <v>1029000</v>
      </c>
      <c r="V17" s="28">
        <f t="shared" si="6"/>
        <v>720300</v>
      </c>
    </row>
    <row r="18">
      <c r="A18" s="10" t="s">
        <v>55</v>
      </c>
      <c r="B18" s="10">
        <v>100.0</v>
      </c>
      <c r="C18" s="11" t="s">
        <v>43</v>
      </c>
      <c r="D18" s="25"/>
      <c r="E18" s="11" t="s">
        <v>36</v>
      </c>
      <c r="F18" s="11" t="s">
        <v>59</v>
      </c>
      <c r="G18" s="11" t="s">
        <v>60</v>
      </c>
      <c r="H18" s="12" t="s">
        <v>61</v>
      </c>
      <c r="I18" s="27">
        <f t="shared" si="7"/>
        <v>120000</v>
      </c>
      <c r="J18" s="13">
        <v>65.0</v>
      </c>
      <c r="K18" s="13">
        <v>9.2</v>
      </c>
      <c r="L18" s="13">
        <v>5.0</v>
      </c>
      <c r="M18" s="26">
        <v>0.0</v>
      </c>
      <c r="N18" s="26">
        <v>0.0</v>
      </c>
      <c r="O18" s="26">
        <v>0.0</v>
      </c>
      <c r="P18" s="26">
        <v>0.0</v>
      </c>
      <c r="Q18" s="28">
        <f t="shared" si="1"/>
        <v>7800000</v>
      </c>
      <c r="R18" s="28">
        <f t="shared" si="2"/>
        <v>7800000</v>
      </c>
      <c r="S18" s="28">
        <f t="shared" si="3"/>
        <v>7800000</v>
      </c>
      <c r="T18" s="28">
        <f t="shared" si="4"/>
        <v>7800000</v>
      </c>
      <c r="U18" s="28">
        <f t="shared" si="5"/>
        <v>7800000</v>
      </c>
      <c r="V18" s="28">
        <f t="shared" si="6"/>
        <v>7800000</v>
      </c>
    </row>
    <row r="19">
      <c r="A19" s="10" t="s">
        <v>55</v>
      </c>
      <c r="B19" s="10">
        <v>100.0</v>
      </c>
      <c r="C19" s="11" t="s">
        <v>43</v>
      </c>
      <c r="D19" s="25"/>
      <c r="E19" s="11" t="s">
        <v>36</v>
      </c>
      <c r="F19" s="11" t="s">
        <v>62</v>
      </c>
      <c r="G19" s="11" t="s">
        <v>63</v>
      </c>
      <c r="H19" s="12" t="s">
        <v>64</v>
      </c>
      <c r="I19" s="27">
        <f>12*50000</f>
        <v>600000</v>
      </c>
      <c r="J19" s="13">
        <v>5.0</v>
      </c>
      <c r="K19" s="13">
        <v>9.0</v>
      </c>
      <c r="L19" s="13">
        <v>5.0</v>
      </c>
      <c r="M19" s="26">
        <v>0.5</v>
      </c>
      <c r="N19" s="26">
        <v>0.0</v>
      </c>
      <c r="O19" s="26">
        <v>0.0</v>
      </c>
      <c r="P19" s="26">
        <v>0.3</v>
      </c>
      <c r="Q19" s="28">
        <f t="shared" si="1"/>
        <v>1500000</v>
      </c>
      <c r="R19" s="28">
        <f t="shared" si="2"/>
        <v>1500000</v>
      </c>
      <c r="S19" s="28">
        <f t="shared" si="3"/>
        <v>1050000</v>
      </c>
      <c r="T19" s="28">
        <f t="shared" si="4"/>
        <v>735000</v>
      </c>
      <c r="U19" s="28">
        <f t="shared" si="5"/>
        <v>514500</v>
      </c>
      <c r="V19" s="28">
        <f t="shared" si="6"/>
        <v>360150</v>
      </c>
    </row>
    <row r="21" ht="15.75" customHeight="1">
      <c r="P21" s="29" t="s">
        <v>65</v>
      </c>
      <c r="Q21" s="30">
        <f t="shared" ref="Q21:V21" si="8">SUM(Q6:Q20)</f>
        <v>23700000</v>
      </c>
      <c r="R21" s="30">
        <f t="shared" si="8"/>
        <v>23700000</v>
      </c>
      <c r="S21" s="30">
        <f t="shared" si="8"/>
        <v>22350000</v>
      </c>
      <c r="T21" s="30">
        <f t="shared" si="8"/>
        <v>21405000</v>
      </c>
      <c r="U21" s="30">
        <f t="shared" si="8"/>
        <v>20743500</v>
      </c>
      <c r="V21" s="30">
        <f t="shared" si="8"/>
        <v>20280450</v>
      </c>
    </row>
    <row r="22" ht="15.75" customHeight="1">
      <c r="P22" s="29" t="s">
        <v>66</v>
      </c>
      <c r="Q22" s="31">
        <v>0.05</v>
      </c>
    </row>
    <row r="23" ht="15.75" customHeight="1">
      <c r="P23" s="29" t="s">
        <v>67</v>
      </c>
      <c r="R23" s="30">
        <f>+R21</f>
        <v>23700000</v>
      </c>
      <c r="S23" s="30">
        <f>+S21/(1+Q22)</f>
        <v>21285714.29</v>
      </c>
      <c r="T23" s="30">
        <f>+T21/((1+Q22)*(1+Q22))</f>
        <v>19414965.99</v>
      </c>
      <c r="U23" s="30">
        <f>+U21/((1+Q22)*(1+Q22)*(1+Q22))</f>
        <v>17919015.23</v>
      </c>
      <c r="V23" s="30">
        <f>+V21/((1+Q22)*(1+Q22)*(1+Q22)*(1+Q22))</f>
        <v>16684776.4</v>
      </c>
    </row>
    <row r="24" ht="15.75" customHeight="1">
      <c r="P24" s="29" t="s">
        <v>68</v>
      </c>
      <c r="V24" s="30">
        <f>SUM(R23:V23)</f>
        <v>99004471.9</v>
      </c>
    </row>
    <row r="25" ht="15.75" customHeight="1">
      <c r="P25" s="29" t="s">
        <v>69</v>
      </c>
      <c r="V25" s="30">
        <f>+V24-V26</f>
        <v>49004471.9</v>
      </c>
    </row>
    <row r="26" ht="15.75" customHeight="1">
      <c r="P26" s="29" t="s">
        <v>70</v>
      </c>
      <c r="V26" s="30">
        <f>SUM(D6:D20)</f>
        <v>50000000</v>
      </c>
    </row>
    <row r="27" ht="15.75" customHeight="1">
      <c r="P27" s="29" t="s">
        <v>71</v>
      </c>
      <c r="V27" s="32">
        <f>+V24/V26</f>
        <v>1.980089438</v>
      </c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7">
    <mergeCell ref="H2:I2"/>
    <mergeCell ref="J2:L2"/>
    <mergeCell ref="A4:B4"/>
    <mergeCell ref="C4:D4"/>
    <mergeCell ref="F4:G4"/>
    <mergeCell ref="H4:I4"/>
    <mergeCell ref="M4:P4"/>
    <mergeCell ref="Q4:V4"/>
    <mergeCell ref="M2:P2"/>
    <mergeCell ref="Q2:V2"/>
    <mergeCell ref="A1:B1"/>
    <mergeCell ref="C1:G1"/>
    <mergeCell ref="H1:I1"/>
    <mergeCell ref="J1:P1"/>
    <mergeCell ref="Q1:V1"/>
    <mergeCell ref="A2:B2"/>
    <mergeCell ref="C2:G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2025-07-27T07:27:53Z</dcterms:created>
  <dc:creator>Roy Ferdy</dc:creator>
</cp:coreProperties>
</file>